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9170" windowHeight="7310"/>
  </bookViews>
  <sheets>
    <sheet name="核算终表" sheetId="3" r:id="rId1"/>
  </sheets>
  <calcPr calcId="125725" concurrentCalc="0"/>
</workbook>
</file>

<file path=xl/calcChain.xml><?xml version="1.0" encoding="utf-8"?>
<calcChain xmlns="http://schemas.openxmlformats.org/spreadsheetml/2006/main">
  <c r="C70" i="3"/>
  <c r="G34"/>
  <c r="C22"/>
  <c r="F68"/>
  <c r="F62"/>
  <c r="F63"/>
  <c r="F64"/>
  <c r="F65"/>
  <c r="F66"/>
  <c r="F61"/>
  <c r="F35"/>
  <c r="F24"/>
  <c r="F25"/>
  <c r="F26"/>
  <c r="F27"/>
  <c r="F28"/>
  <c r="F29"/>
  <c r="F30"/>
  <c r="F31"/>
  <c r="F32"/>
  <c r="F33"/>
  <c r="F23"/>
  <c r="F4"/>
  <c r="F5"/>
  <c r="F6"/>
  <c r="F7"/>
  <c r="F8"/>
  <c r="F9"/>
  <c r="E10"/>
  <c r="F10"/>
  <c r="F11"/>
  <c r="F12"/>
  <c r="F13"/>
  <c r="F14"/>
  <c r="F15"/>
  <c r="F16"/>
  <c r="F17"/>
  <c r="F18"/>
  <c r="F19"/>
  <c r="F20"/>
  <c r="F21"/>
  <c r="F3"/>
  <c r="D68"/>
  <c r="D43"/>
  <c r="C43"/>
  <c r="D35"/>
  <c r="E48"/>
  <c r="C36"/>
  <c r="C59"/>
  <c r="C60"/>
  <c r="C62"/>
  <c r="C67"/>
  <c r="C11"/>
  <c r="C23"/>
  <c r="C29"/>
  <c r="C34"/>
  <c r="E62"/>
  <c r="E63"/>
  <c r="E64"/>
  <c r="E65"/>
  <c r="E66"/>
  <c r="E61"/>
  <c r="E35"/>
  <c r="E36"/>
  <c r="E37"/>
  <c r="E38"/>
  <c r="E39"/>
  <c r="E40"/>
  <c r="E41"/>
  <c r="E42"/>
  <c r="E43"/>
  <c r="E44"/>
  <c r="E45"/>
  <c r="E46"/>
  <c r="E47"/>
  <c r="E49"/>
  <c r="E50"/>
  <c r="E51"/>
  <c r="E52"/>
  <c r="E53"/>
  <c r="E54"/>
  <c r="E55"/>
  <c r="E56"/>
  <c r="E57"/>
  <c r="E58"/>
  <c r="E59"/>
  <c r="E60"/>
  <c r="E24"/>
  <c r="E25"/>
  <c r="E26"/>
  <c r="E27"/>
  <c r="E28"/>
  <c r="E29"/>
  <c r="E30"/>
  <c r="E31"/>
  <c r="E32"/>
  <c r="E33"/>
  <c r="E23"/>
  <c r="E4"/>
  <c r="E5"/>
  <c r="E6"/>
  <c r="E7"/>
  <c r="E8"/>
  <c r="E9"/>
  <c r="E11"/>
  <c r="E12"/>
  <c r="E13"/>
  <c r="E14"/>
  <c r="E15"/>
  <c r="E16"/>
  <c r="E17"/>
  <c r="E18"/>
  <c r="E19"/>
  <c r="E20"/>
  <c r="E21"/>
  <c r="E3"/>
  <c r="D22"/>
  <c r="D34"/>
  <c r="D60"/>
  <c r="D67"/>
  <c r="H68"/>
  <c r="F67"/>
  <c r="G67"/>
  <c r="H67"/>
  <c r="H46"/>
  <c r="F34"/>
  <c r="H34"/>
  <c r="F22"/>
  <c r="G22"/>
  <c r="H22"/>
  <c r="F70"/>
  <c r="H70"/>
  <c r="E34"/>
  <c r="E67"/>
  <c r="G70"/>
  <c r="E22"/>
  <c r="XEZ67"/>
</calcChain>
</file>

<file path=xl/sharedStrings.xml><?xml version="1.0" encoding="utf-8"?>
<sst xmlns="http://schemas.openxmlformats.org/spreadsheetml/2006/main" count="78" uniqueCount="78">
  <si>
    <t>序号</t>
  </si>
  <si>
    <t>单 位 名 称</t>
  </si>
  <si>
    <t>教学单位小计</t>
  </si>
  <si>
    <t>智能制造研究院</t>
  </si>
  <si>
    <t>南方煤矿瓦斯与顶板灾害防治国家安全生产重点实验室、煤炭安全开采技术湖南省重点实验室</t>
  </si>
  <si>
    <t>科研单位小计</t>
  </si>
  <si>
    <t>党办校办、机关党委、校地共建办公室</t>
  </si>
  <si>
    <t>宣传部</t>
  </si>
  <si>
    <t>纪委、监察</t>
  </si>
  <si>
    <t>发展规划与学科建设处</t>
  </si>
  <si>
    <t>社会科学处（哲学社会科学界联合会秘书处）、教育科学研究院</t>
  </si>
  <si>
    <t>学生工作处（部）</t>
  </si>
  <si>
    <t>财务处</t>
  </si>
  <si>
    <t>审计处</t>
  </si>
  <si>
    <t>基建处</t>
  </si>
  <si>
    <t>保卫处、武装部</t>
  </si>
  <si>
    <t>工会</t>
  </si>
  <si>
    <t>团委</t>
  </si>
  <si>
    <t>期刊社</t>
  </si>
  <si>
    <t>小计</t>
  </si>
  <si>
    <t>离退休工作处</t>
  </si>
  <si>
    <t>潇湘学院</t>
  </si>
  <si>
    <t>图书馆</t>
  </si>
  <si>
    <t>网络中心</t>
  </si>
  <si>
    <t>工程训练中心</t>
  </si>
  <si>
    <t>机关直属单位小计</t>
  </si>
  <si>
    <t>中层领导干部</t>
  </si>
  <si>
    <t>综合考核优秀</t>
  </si>
  <si>
    <t>合计</t>
  </si>
  <si>
    <t>中层领导干部人数</t>
  </si>
  <si>
    <t>产业发展大数据与智能决策湖南省工程研究中心</t>
  </si>
  <si>
    <t>创新发展研究院</t>
  </si>
  <si>
    <t>地理信息技术国家地方联合工程实验室</t>
    <phoneticPr fontId="4" type="noConversion"/>
  </si>
  <si>
    <t>海洋矿产资源探采装备与技术湖南省重点实验室</t>
    <phoneticPr fontId="4" type="noConversion"/>
  </si>
  <si>
    <t>理论有机化学与功能分子教育部重点实验室</t>
    <phoneticPr fontId="4" type="noConversion"/>
  </si>
  <si>
    <t>页岩气资源利用湖南省重点实验室</t>
    <phoneticPr fontId="4" type="noConversion"/>
  </si>
  <si>
    <t>煤炭资源清洁利用及矿山环境保护重点实验室</t>
    <phoneticPr fontId="4" type="noConversion"/>
  </si>
  <si>
    <t>统战部</t>
    <phoneticPr fontId="4" type="noConversion"/>
  </si>
  <si>
    <t>岩土工程稳定控制与健康监测湖南省重点实验室</t>
  </si>
  <si>
    <t>核算优秀指标</t>
    <phoneticPr fontId="4" type="noConversion"/>
  </si>
  <si>
    <t>机械设备健康维护重点实验室（先进矿山装备教育部工程研究中心）</t>
    <phoneticPr fontId="4" type="noConversion"/>
  </si>
  <si>
    <t>资源环境与安全工程学院</t>
    <phoneticPr fontId="4" type="noConversion"/>
  </si>
  <si>
    <t>土木工程学院</t>
    <phoneticPr fontId="4" type="noConversion"/>
  </si>
  <si>
    <t>机电工程学院</t>
    <phoneticPr fontId="4" type="noConversion"/>
  </si>
  <si>
    <t>信息与电气工程学院</t>
    <phoneticPr fontId="4" type="noConversion"/>
  </si>
  <si>
    <t>计算机科学与工程学院</t>
    <phoneticPr fontId="4" type="noConversion"/>
  </si>
  <si>
    <t>化学化工学院</t>
    <phoneticPr fontId="4" type="noConversion"/>
  </si>
  <si>
    <t>数学与计算科学学院</t>
    <phoneticPr fontId="4" type="noConversion"/>
  </si>
  <si>
    <t>物理与电子科学学院</t>
    <phoneticPr fontId="4" type="noConversion"/>
  </si>
  <si>
    <t>生命科学学院</t>
    <phoneticPr fontId="4" type="noConversion"/>
  </si>
  <si>
    <t>建筑与艺术设计学院</t>
    <phoneticPr fontId="4" type="noConversion"/>
  </si>
  <si>
    <t>人文学院</t>
    <phoneticPr fontId="4" type="noConversion"/>
  </si>
  <si>
    <t>外国语学院</t>
    <phoneticPr fontId="4" type="noConversion"/>
  </si>
  <si>
    <t>马克思主义学院</t>
    <phoneticPr fontId="4" type="noConversion"/>
  </si>
  <si>
    <t>教育学院</t>
    <phoneticPr fontId="4" type="noConversion"/>
  </si>
  <si>
    <t>商学院</t>
    <phoneticPr fontId="4" type="noConversion"/>
  </si>
  <si>
    <t>艺术学院</t>
    <phoneticPr fontId="4" type="noConversion"/>
  </si>
  <si>
    <t>体育学院</t>
    <phoneticPr fontId="4" type="noConversion"/>
  </si>
  <si>
    <t>法学与公共管理学院</t>
    <phoneticPr fontId="4" type="noConversion"/>
  </si>
  <si>
    <t>材料科学与工程学院</t>
    <phoneticPr fontId="4" type="noConversion"/>
  </si>
  <si>
    <t>后勤管理处（后勤党委）</t>
    <phoneticPr fontId="4" type="noConversion"/>
  </si>
  <si>
    <t>组织部（党校）</t>
    <phoneticPr fontId="4" type="noConversion"/>
  </si>
  <si>
    <t>取整后优秀指标</t>
    <phoneticPr fontId="4" type="noConversion"/>
  </si>
  <si>
    <t>优秀指标差额</t>
    <phoneticPr fontId="4" type="noConversion"/>
  </si>
  <si>
    <r>
      <t>科学技术处（</t>
    </r>
    <r>
      <rPr>
        <sz val="10"/>
        <color theme="1"/>
        <rFont val="宋体"/>
        <family val="3"/>
        <charset val="134"/>
        <scheme val="minor"/>
      </rPr>
      <t>国科办、科学技术协会秘书处</t>
    </r>
    <r>
      <rPr>
        <sz val="11"/>
        <color theme="1"/>
        <rFont val="宋体"/>
        <family val="3"/>
        <charset val="134"/>
        <scheme val="minor"/>
      </rPr>
      <t>）、矿业研究院</t>
    </r>
    <phoneticPr fontId="4" type="noConversion"/>
  </si>
  <si>
    <r>
      <t>教务处</t>
    </r>
    <r>
      <rPr>
        <sz val="9"/>
        <color rgb="FF000000"/>
        <rFont val="宋体"/>
        <family val="3"/>
        <charset val="134"/>
        <scheme val="minor"/>
      </rPr>
      <t>（</t>
    </r>
    <r>
      <rPr>
        <sz val="10"/>
        <color rgb="FF000000"/>
        <rFont val="宋体"/>
        <family val="3"/>
        <charset val="134"/>
        <scheme val="minor"/>
      </rPr>
      <t>本科教学评估与建设工作办公室</t>
    </r>
    <r>
      <rPr>
        <sz val="9"/>
        <color rgb="FF000000"/>
        <rFont val="宋体"/>
        <family val="3"/>
        <charset val="134"/>
        <scheme val="minor"/>
      </rPr>
      <t>）</t>
    </r>
    <phoneticPr fontId="4" type="noConversion"/>
  </si>
  <si>
    <t>研究生院（部）</t>
    <phoneticPr fontId="4" type="noConversion"/>
  </si>
  <si>
    <t>继续教育学院</t>
    <phoneticPr fontId="4" type="noConversion"/>
  </si>
  <si>
    <r>
      <t>档案馆（</t>
    </r>
    <r>
      <rPr>
        <sz val="10"/>
        <color theme="1"/>
        <rFont val="宋体"/>
        <family val="3"/>
        <charset val="134"/>
        <scheme val="minor"/>
      </rPr>
      <t>校史馆、博物馆</t>
    </r>
    <r>
      <rPr>
        <sz val="11"/>
        <color theme="1"/>
        <rFont val="宋体"/>
        <family val="3"/>
        <charset val="134"/>
        <scheme val="minor"/>
      </rPr>
      <t>）</t>
    </r>
    <phoneticPr fontId="4" type="noConversion"/>
  </si>
  <si>
    <t>参与考核总人数</t>
    <phoneticPr fontId="4" type="noConversion"/>
  </si>
  <si>
    <t>非中层干部参与考核人数</t>
    <phoneticPr fontId="4" type="noConversion"/>
  </si>
  <si>
    <r>
      <t>人事处（</t>
    </r>
    <r>
      <rPr>
        <sz val="10"/>
        <color theme="1"/>
        <rFont val="宋体"/>
        <family val="3"/>
        <charset val="134"/>
        <scheme val="minor"/>
      </rPr>
      <t>人才办、职改</t>
    </r>
    <r>
      <rPr>
        <sz val="11"/>
        <color theme="1"/>
        <rFont val="宋体"/>
        <family val="3"/>
        <charset val="134"/>
        <scheme val="minor"/>
      </rPr>
      <t>办、教师发展中心、博管办）、人才交流中心</t>
    </r>
    <phoneticPr fontId="4" type="noConversion"/>
  </si>
  <si>
    <r>
      <t>招生就业处</t>
    </r>
    <r>
      <rPr>
        <sz val="9"/>
        <color theme="1"/>
        <rFont val="宋体"/>
        <family val="3"/>
        <charset val="134"/>
        <scheme val="minor"/>
      </rPr>
      <t/>
    </r>
    <phoneticPr fontId="4" type="noConversion"/>
  </si>
  <si>
    <t>校友工作办公室</t>
    <phoneticPr fontId="4" type="noConversion"/>
  </si>
  <si>
    <r>
      <t>国有资产管理处</t>
    </r>
    <r>
      <rPr>
        <sz val="8"/>
        <color theme="1"/>
        <rFont val="宋体"/>
        <family val="3"/>
        <charset val="134"/>
        <scheme val="minor"/>
      </rPr>
      <t>（采购与</t>
    </r>
    <r>
      <rPr>
        <sz val="10"/>
        <color theme="1"/>
        <rFont val="宋体"/>
        <family val="3"/>
        <charset val="134"/>
        <scheme val="minor"/>
      </rPr>
      <t>招投标管理中心</t>
    </r>
    <r>
      <rPr>
        <sz val="8"/>
        <color theme="1"/>
        <rFont val="宋体"/>
        <family val="3"/>
        <charset val="134"/>
        <scheme val="minor"/>
      </rPr>
      <t>）</t>
    </r>
    <phoneticPr fontId="4" type="noConversion"/>
  </si>
  <si>
    <r>
      <t>国际交流处</t>
    </r>
    <r>
      <rPr>
        <sz val="9"/>
        <color theme="1"/>
        <rFont val="宋体"/>
        <family val="3"/>
        <charset val="134"/>
        <scheme val="minor"/>
      </rPr>
      <t>（</t>
    </r>
    <r>
      <rPr>
        <sz val="10"/>
        <color theme="1"/>
        <rFont val="宋体"/>
        <family val="3"/>
        <charset val="134"/>
        <scheme val="minor"/>
      </rPr>
      <t>国际教育学院</t>
    </r>
    <r>
      <rPr>
        <sz val="9"/>
        <color theme="1"/>
        <rFont val="宋体"/>
        <family val="3"/>
        <charset val="134"/>
        <scheme val="minor"/>
      </rPr>
      <t>）</t>
    </r>
    <phoneticPr fontId="4" type="noConversion"/>
  </si>
  <si>
    <t>说明：优秀指标核算初始比例15%，核算全校优秀指标381名，核减综合考核优秀指标39名（目前完全符合条件的）后，各单位优秀指标核算最终比例为13.46%。四舍五入取整核算优秀指标与整体核算指标一致，共计381名。</t>
    <phoneticPr fontId="4" type="noConversion"/>
  </si>
  <si>
    <r>
      <rPr>
        <sz val="12"/>
        <color theme="1"/>
        <rFont val="华文中宋"/>
        <family val="3"/>
        <charset val="134"/>
      </rPr>
      <t xml:space="preserve">附件1: </t>
    </r>
    <r>
      <rPr>
        <b/>
        <sz val="14"/>
        <color theme="1"/>
        <rFont val="华文中宋"/>
        <family val="3"/>
        <charset val="134"/>
      </rPr>
      <t xml:space="preserve">                     湖南科技大学2019年度考核个人“优秀”指标核算</t>
    </r>
    <phoneticPr fontId="4" type="noConversion"/>
  </si>
</sst>
</file>

<file path=xl/styles.xml><?xml version="1.0" encoding="utf-8"?>
<styleSheet xmlns="http://schemas.openxmlformats.org/spreadsheetml/2006/main">
  <numFmts count="3">
    <numFmt numFmtId="176" formatCode="0_);[Red]\(0\)"/>
    <numFmt numFmtId="177" formatCode="0.00_);[Red]\(0.00\)"/>
    <numFmt numFmtId="178" formatCode="0.00_ "/>
  </numFmts>
  <fonts count="2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4"/>
      <color theme="1"/>
      <name val="华文中宋"/>
      <family val="3"/>
      <charset val="134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2"/>
      <color theme="1"/>
      <name val="华文中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" xfId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9" fillId="0" borderId="0" xfId="0" applyFont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177" fontId="1" fillId="3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77" fontId="0" fillId="0" borderId="3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2 4" xfId="2"/>
    <cellStyle name="常规 3" xfId="1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71"/>
  <sheetViews>
    <sheetView tabSelected="1" topLeftCell="A58" workbookViewId="0">
      <selection activeCell="K68" sqref="K68"/>
    </sheetView>
  </sheetViews>
  <sheetFormatPr defaultRowHeight="14"/>
  <cols>
    <col min="1" max="1" width="6.6328125" customWidth="1"/>
    <col min="2" max="2" width="36.6328125" customWidth="1"/>
    <col min="3" max="3" width="9.26953125" style="1" customWidth="1"/>
    <col min="4" max="4" width="8.36328125" style="23" customWidth="1"/>
    <col min="5" max="5" width="10.81640625" style="1" customWidth="1"/>
    <col min="6" max="6" width="9" style="12" customWidth="1"/>
    <col min="7" max="7" width="10" customWidth="1"/>
    <col min="8" max="8" width="8.90625" style="1" customWidth="1"/>
  </cols>
  <sheetData>
    <row r="1" spans="1:8" ht="37.5" customHeight="1">
      <c r="A1" s="41" t="s">
        <v>77</v>
      </c>
      <c r="B1" s="41"/>
      <c r="C1" s="41"/>
      <c r="D1" s="41"/>
      <c r="E1" s="41"/>
      <c r="F1" s="41"/>
      <c r="G1" s="41"/>
      <c r="H1" s="41"/>
    </row>
    <row r="2" spans="1:8" s="11" customFormat="1" ht="62.5" customHeight="1">
      <c r="A2" s="17" t="s">
        <v>0</v>
      </c>
      <c r="B2" s="17" t="s">
        <v>1</v>
      </c>
      <c r="C2" s="17" t="s">
        <v>69</v>
      </c>
      <c r="D2" s="18" t="s">
        <v>29</v>
      </c>
      <c r="E2" s="17" t="s">
        <v>70</v>
      </c>
      <c r="F2" s="14" t="s">
        <v>39</v>
      </c>
      <c r="G2" s="14" t="s">
        <v>62</v>
      </c>
      <c r="H2" s="14" t="s">
        <v>63</v>
      </c>
    </row>
    <row r="3" spans="1:8" ht="20" customHeight="1">
      <c r="A3" s="3">
        <v>1</v>
      </c>
      <c r="B3" s="2" t="s">
        <v>41</v>
      </c>
      <c r="C3" s="13">
        <v>113</v>
      </c>
      <c r="D3" s="19">
        <v>7</v>
      </c>
      <c r="E3" s="13">
        <f>C3-D3</f>
        <v>106</v>
      </c>
      <c r="F3" s="16">
        <f>E3*0.1346</f>
        <v>14.2676</v>
      </c>
      <c r="G3" s="15">
        <v>14</v>
      </c>
      <c r="H3" s="25"/>
    </row>
    <row r="4" spans="1:8" ht="20" customHeight="1">
      <c r="A4" s="3">
        <v>2</v>
      </c>
      <c r="B4" s="2" t="s">
        <v>42</v>
      </c>
      <c r="C4" s="13">
        <v>125</v>
      </c>
      <c r="D4" s="19">
        <v>7</v>
      </c>
      <c r="E4" s="13">
        <f t="shared" ref="E4:E21" si="0">C4-D4</f>
        <v>118</v>
      </c>
      <c r="F4" s="34">
        <f t="shared" ref="F4:F21" si="1">E4*0.1346</f>
        <v>15.8828</v>
      </c>
      <c r="G4" s="15">
        <v>16</v>
      </c>
      <c r="H4" s="25"/>
    </row>
    <row r="5" spans="1:8" ht="20" customHeight="1">
      <c r="A5" s="3">
        <v>3</v>
      </c>
      <c r="B5" s="2" t="s">
        <v>43</v>
      </c>
      <c r="C5" s="13">
        <v>84</v>
      </c>
      <c r="D5" s="19">
        <v>5</v>
      </c>
      <c r="E5" s="13">
        <f t="shared" si="0"/>
        <v>79</v>
      </c>
      <c r="F5" s="34">
        <f t="shared" si="1"/>
        <v>10.6334</v>
      </c>
      <c r="G5" s="15">
        <v>11</v>
      </c>
      <c r="H5" s="25"/>
    </row>
    <row r="6" spans="1:8" ht="20" customHeight="1">
      <c r="A6" s="3">
        <v>4</v>
      </c>
      <c r="B6" s="2" t="s">
        <v>44</v>
      </c>
      <c r="C6" s="13">
        <v>106</v>
      </c>
      <c r="D6" s="19">
        <v>6</v>
      </c>
      <c r="E6" s="13">
        <f t="shared" si="0"/>
        <v>100</v>
      </c>
      <c r="F6" s="34">
        <f t="shared" si="1"/>
        <v>13.459999999999999</v>
      </c>
      <c r="G6" s="15">
        <v>13</v>
      </c>
      <c r="H6" s="25"/>
    </row>
    <row r="7" spans="1:8" ht="20" customHeight="1">
      <c r="A7" s="3">
        <v>5</v>
      </c>
      <c r="B7" s="2" t="s">
        <v>45</v>
      </c>
      <c r="C7" s="13">
        <v>120</v>
      </c>
      <c r="D7" s="19">
        <v>6</v>
      </c>
      <c r="E7" s="13">
        <f t="shared" si="0"/>
        <v>114</v>
      </c>
      <c r="F7" s="34">
        <f t="shared" si="1"/>
        <v>15.3444</v>
      </c>
      <c r="G7" s="15">
        <v>15</v>
      </c>
      <c r="H7" s="25"/>
    </row>
    <row r="8" spans="1:8" ht="20" customHeight="1">
      <c r="A8" s="3">
        <v>6</v>
      </c>
      <c r="B8" s="2" t="s">
        <v>46</v>
      </c>
      <c r="C8" s="13">
        <v>106</v>
      </c>
      <c r="D8" s="19">
        <v>5</v>
      </c>
      <c r="E8" s="13">
        <f t="shared" si="0"/>
        <v>101</v>
      </c>
      <c r="F8" s="34">
        <f t="shared" si="1"/>
        <v>13.5946</v>
      </c>
      <c r="G8" s="15">
        <v>14</v>
      </c>
      <c r="H8" s="25"/>
    </row>
    <row r="9" spans="1:8" ht="20" customHeight="1">
      <c r="A9" s="3">
        <v>7</v>
      </c>
      <c r="B9" s="2" t="s">
        <v>47</v>
      </c>
      <c r="C9" s="13">
        <v>84</v>
      </c>
      <c r="D9" s="19">
        <v>6</v>
      </c>
      <c r="E9" s="13">
        <f t="shared" si="0"/>
        <v>78</v>
      </c>
      <c r="F9" s="34">
        <f t="shared" si="1"/>
        <v>10.498799999999999</v>
      </c>
      <c r="G9" s="15">
        <v>11</v>
      </c>
      <c r="H9" s="25"/>
    </row>
    <row r="10" spans="1:8" ht="20" customHeight="1">
      <c r="A10" s="3">
        <v>8</v>
      </c>
      <c r="B10" s="2" t="s">
        <v>48</v>
      </c>
      <c r="C10" s="13">
        <v>75</v>
      </c>
      <c r="D10" s="19">
        <v>6</v>
      </c>
      <c r="E10" s="13">
        <f t="shared" si="0"/>
        <v>69</v>
      </c>
      <c r="F10" s="34">
        <f t="shared" si="1"/>
        <v>9.2873999999999999</v>
      </c>
      <c r="G10" s="15">
        <v>9</v>
      </c>
      <c r="H10" s="25"/>
    </row>
    <row r="11" spans="1:8" ht="20" customHeight="1">
      <c r="A11" s="3">
        <v>9</v>
      </c>
      <c r="B11" s="2" t="s">
        <v>49</v>
      </c>
      <c r="C11" s="13">
        <f>54+1</f>
        <v>55</v>
      </c>
      <c r="D11" s="19">
        <v>5</v>
      </c>
      <c r="E11" s="13">
        <f t="shared" si="0"/>
        <v>50</v>
      </c>
      <c r="F11" s="34">
        <f t="shared" si="1"/>
        <v>6.7299999999999995</v>
      </c>
      <c r="G11" s="15">
        <v>7</v>
      </c>
      <c r="H11" s="25"/>
    </row>
    <row r="12" spans="1:8" ht="20" customHeight="1">
      <c r="A12" s="3">
        <v>10</v>
      </c>
      <c r="B12" s="2" t="s">
        <v>50</v>
      </c>
      <c r="C12" s="13">
        <v>118</v>
      </c>
      <c r="D12" s="19">
        <v>7</v>
      </c>
      <c r="E12" s="13">
        <f t="shared" si="0"/>
        <v>111</v>
      </c>
      <c r="F12" s="34">
        <f t="shared" si="1"/>
        <v>14.9406</v>
      </c>
      <c r="G12" s="15">
        <v>15</v>
      </c>
      <c r="H12" s="25"/>
    </row>
    <row r="13" spans="1:8" ht="20" customHeight="1">
      <c r="A13" s="3">
        <v>11</v>
      </c>
      <c r="B13" s="2" t="s">
        <v>51</v>
      </c>
      <c r="C13" s="13">
        <v>98</v>
      </c>
      <c r="D13" s="19">
        <v>6</v>
      </c>
      <c r="E13" s="13">
        <f t="shared" si="0"/>
        <v>92</v>
      </c>
      <c r="F13" s="34">
        <f t="shared" si="1"/>
        <v>12.3832</v>
      </c>
      <c r="G13" s="15">
        <v>12</v>
      </c>
      <c r="H13" s="25"/>
    </row>
    <row r="14" spans="1:8" ht="20" customHeight="1">
      <c r="A14" s="3">
        <v>12</v>
      </c>
      <c r="B14" s="2" t="s">
        <v>52</v>
      </c>
      <c r="C14" s="13">
        <v>159</v>
      </c>
      <c r="D14" s="19">
        <v>6</v>
      </c>
      <c r="E14" s="13">
        <f t="shared" si="0"/>
        <v>153</v>
      </c>
      <c r="F14" s="34">
        <f t="shared" si="1"/>
        <v>20.593799999999998</v>
      </c>
      <c r="G14" s="15">
        <v>21</v>
      </c>
      <c r="H14" s="25"/>
    </row>
    <row r="15" spans="1:8" ht="20" customHeight="1">
      <c r="A15" s="3">
        <v>13</v>
      </c>
      <c r="B15" s="2" t="s">
        <v>53</v>
      </c>
      <c r="C15" s="13">
        <v>83</v>
      </c>
      <c r="D15" s="19">
        <v>6</v>
      </c>
      <c r="E15" s="13">
        <f t="shared" si="0"/>
        <v>77</v>
      </c>
      <c r="F15" s="34">
        <f t="shared" si="1"/>
        <v>10.3642</v>
      </c>
      <c r="G15" s="15">
        <v>10</v>
      </c>
      <c r="H15" s="25"/>
    </row>
    <row r="16" spans="1:8" ht="20" customHeight="1">
      <c r="A16" s="3">
        <v>14</v>
      </c>
      <c r="B16" s="2" t="s">
        <v>54</v>
      </c>
      <c r="C16" s="13">
        <v>60</v>
      </c>
      <c r="D16" s="19">
        <v>6</v>
      </c>
      <c r="E16" s="13">
        <f t="shared" si="0"/>
        <v>54</v>
      </c>
      <c r="F16" s="34">
        <f t="shared" si="1"/>
        <v>7.2683999999999997</v>
      </c>
      <c r="G16" s="15">
        <v>7</v>
      </c>
      <c r="H16" s="25"/>
    </row>
    <row r="17" spans="1:8" ht="20" customHeight="1">
      <c r="A17" s="3">
        <v>15</v>
      </c>
      <c r="B17" s="2" t="s">
        <v>55</v>
      </c>
      <c r="C17" s="13">
        <v>137</v>
      </c>
      <c r="D17" s="19">
        <v>7</v>
      </c>
      <c r="E17" s="13">
        <f t="shared" si="0"/>
        <v>130</v>
      </c>
      <c r="F17" s="34">
        <f t="shared" si="1"/>
        <v>17.498000000000001</v>
      </c>
      <c r="G17" s="15">
        <v>18</v>
      </c>
      <c r="H17" s="25"/>
    </row>
    <row r="18" spans="1:8" ht="20" customHeight="1">
      <c r="A18" s="3">
        <v>16</v>
      </c>
      <c r="B18" s="2" t="s">
        <v>56</v>
      </c>
      <c r="C18" s="13">
        <v>90</v>
      </c>
      <c r="D18" s="19">
        <v>6</v>
      </c>
      <c r="E18" s="13">
        <f t="shared" si="0"/>
        <v>84</v>
      </c>
      <c r="F18" s="34">
        <f t="shared" si="1"/>
        <v>11.3064</v>
      </c>
      <c r="G18" s="15">
        <v>11</v>
      </c>
      <c r="H18" s="25"/>
    </row>
    <row r="19" spans="1:8" ht="20" customHeight="1">
      <c r="A19" s="3">
        <v>17</v>
      </c>
      <c r="B19" s="2" t="s">
        <v>57</v>
      </c>
      <c r="C19" s="13">
        <v>72</v>
      </c>
      <c r="D19" s="19">
        <v>4</v>
      </c>
      <c r="E19" s="13">
        <f t="shared" si="0"/>
        <v>68</v>
      </c>
      <c r="F19" s="34">
        <f t="shared" si="1"/>
        <v>9.1527999999999992</v>
      </c>
      <c r="G19" s="15">
        <v>9</v>
      </c>
      <c r="H19" s="25"/>
    </row>
    <row r="20" spans="1:8" ht="20" customHeight="1">
      <c r="A20" s="3">
        <v>18</v>
      </c>
      <c r="B20" s="2" t="s">
        <v>58</v>
      </c>
      <c r="C20" s="13">
        <v>43</v>
      </c>
      <c r="D20" s="19">
        <v>6</v>
      </c>
      <c r="E20" s="13">
        <f t="shared" si="0"/>
        <v>37</v>
      </c>
      <c r="F20" s="34">
        <f t="shared" si="1"/>
        <v>4.9802</v>
      </c>
      <c r="G20" s="15">
        <v>5</v>
      </c>
      <c r="H20" s="25"/>
    </row>
    <row r="21" spans="1:8" ht="20" customHeight="1">
      <c r="A21" s="3">
        <v>19</v>
      </c>
      <c r="B21" s="2" t="s">
        <v>59</v>
      </c>
      <c r="C21" s="13">
        <v>64</v>
      </c>
      <c r="D21" s="19">
        <v>6</v>
      </c>
      <c r="E21" s="13">
        <f t="shared" si="0"/>
        <v>58</v>
      </c>
      <c r="F21" s="34">
        <f t="shared" si="1"/>
        <v>7.8068</v>
      </c>
      <c r="G21" s="15">
        <v>8</v>
      </c>
      <c r="H21" s="25"/>
    </row>
    <row r="22" spans="1:8" s="5" customFormat="1" ht="20" customHeight="1">
      <c r="A22" s="42" t="s">
        <v>2</v>
      </c>
      <c r="B22" s="43"/>
      <c r="C22" s="4">
        <f>SUM(C3:C21)</f>
        <v>1792</v>
      </c>
      <c r="D22" s="20">
        <f t="shared" ref="D22:F22" si="2">SUM(D3:D21)</f>
        <v>113</v>
      </c>
      <c r="E22" s="4">
        <f t="shared" si="2"/>
        <v>1679</v>
      </c>
      <c r="F22" s="32">
        <f t="shared" si="2"/>
        <v>225.99340000000004</v>
      </c>
      <c r="G22" s="4">
        <f>SUM(G3:G21)</f>
        <v>226</v>
      </c>
      <c r="H22" s="32">
        <f>G22-F22</f>
        <v>6.5999999999633019E-3</v>
      </c>
    </row>
    <row r="23" spans="1:8" ht="28">
      <c r="A23" s="3">
        <v>20</v>
      </c>
      <c r="B23" s="2" t="s">
        <v>40</v>
      </c>
      <c r="C23" s="13">
        <f>34+1</f>
        <v>35</v>
      </c>
      <c r="D23" s="19">
        <v>2</v>
      </c>
      <c r="E23" s="13">
        <f>C23-D23</f>
        <v>33</v>
      </c>
      <c r="F23" s="16">
        <f>E23*0.1346</f>
        <v>4.4417999999999997</v>
      </c>
      <c r="G23" s="15">
        <v>4</v>
      </c>
      <c r="H23" s="25"/>
    </row>
    <row r="24" spans="1:8" ht="28">
      <c r="A24" s="3">
        <v>21</v>
      </c>
      <c r="B24" s="2" t="s">
        <v>36</v>
      </c>
      <c r="C24" s="13">
        <v>16</v>
      </c>
      <c r="D24" s="19">
        <v>1</v>
      </c>
      <c r="E24" s="13">
        <f t="shared" ref="E24:E33" si="3">C24-D24</f>
        <v>15</v>
      </c>
      <c r="F24" s="34">
        <f t="shared" ref="F24:F33" si="4">E24*0.1346</f>
        <v>2.0190000000000001</v>
      </c>
      <c r="G24" s="15">
        <v>2</v>
      </c>
      <c r="H24" s="25"/>
    </row>
    <row r="25" spans="1:8">
      <c r="A25" s="3">
        <v>22</v>
      </c>
      <c r="B25" s="2" t="s">
        <v>32</v>
      </c>
      <c r="C25" s="13">
        <v>17</v>
      </c>
      <c r="D25" s="19">
        <v>2</v>
      </c>
      <c r="E25" s="13">
        <f t="shared" si="3"/>
        <v>15</v>
      </c>
      <c r="F25" s="34">
        <f t="shared" si="4"/>
        <v>2.0190000000000001</v>
      </c>
      <c r="G25" s="15">
        <v>2</v>
      </c>
      <c r="H25" s="25"/>
    </row>
    <row r="26" spans="1:8" ht="28">
      <c r="A26" s="3">
        <v>23</v>
      </c>
      <c r="B26" s="2" t="s">
        <v>33</v>
      </c>
      <c r="C26" s="13">
        <v>14</v>
      </c>
      <c r="D26" s="19">
        <v>2</v>
      </c>
      <c r="E26" s="13">
        <f t="shared" si="3"/>
        <v>12</v>
      </c>
      <c r="F26" s="34">
        <f t="shared" si="4"/>
        <v>1.6152</v>
      </c>
      <c r="G26" s="15">
        <v>2</v>
      </c>
      <c r="H26" s="25"/>
    </row>
    <row r="27" spans="1:8" ht="28">
      <c r="A27" s="3">
        <v>24</v>
      </c>
      <c r="B27" s="2" t="s">
        <v>34</v>
      </c>
      <c r="C27" s="13">
        <v>18</v>
      </c>
      <c r="D27" s="19">
        <v>2</v>
      </c>
      <c r="E27" s="13">
        <f t="shared" si="3"/>
        <v>16</v>
      </c>
      <c r="F27" s="34">
        <f t="shared" si="4"/>
        <v>2.1536</v>
      </c>
      <c r="G27" s="15">
        <v>2</v>
      </c>
      <c r="H27" s="25"/>
    </row>
    <row r="28" spans="1:8">
      <c r="A28" s="3">
        <v>25</v>
      </c>
      <c r="B28" s="2" t="s">
        <v>35</v>
      </c>
      <c r="C28" s="13">
        <v>14</v>
      </c>
      <c r="D28" s="19">
        <v>2</v>
      </c>
      <c r="E28" s="13">
        <f t="shared" si="3"/>
        <v>12</v>
      </c>
      <c r="F28" s="34">
        <f t="shared" si="4"/>
        <v>1.6152</v>
      </c>
      <c r="G28" s="15">
        <v>2</v>
      </c>
      <c r="H28" s="25"/>
    </row>
    <row r="29" spans="1:8">
      <c r="A29" s="3">
        <v>26</v>
      </c>
      <c r="B29" s="2" t="s">
        <v>3</v>
      </c>
      <c r="C29" s="13">
        <f>15+1</f>
        <v>16</v>
      </c>
      <c r="D29" s="19">
        <v>2</v>
      </c>
      <c r="E29" s="13">
        <f t="shared" si="3"/>
        <v>14</v>
      </c>
      <c r="F29" s="34">
        <f t="shared" si="4"/>
        <v>1.8843999999999999</v>
      </c>
      <c r="G29" s="15">
        <v>2</v>
      </c>
      <c r="H29" s="25"/>
    </row>
    <row r="30" spans="1:8" ht="42">
      <c r="A30" s="3">
        <v>27</v>
      </c>
      <c r="B30" s="2" t="s">
        <v>4</v>
      </c>
      <c r="C30" s="13">
        <v>16</v>
      </c>
      <c r="D30" s="19">
        <v>2</v>
      </c>
      <c r="E30" s="13">
        <f t="shared" si="3"/>
        <v>14</v>
      </c>
      <c r="F30" s="34">
        <f t="shared" si="4"/>
        <v>1.8843999999999999</v>
      </c>
      <c r="G30" s="15">
        <v>2</v>
      </c>
      <c r="H30" s="25"/>
    </row>
    <row r="31" spans="1:8">
      <c r="A31" s="3">
        <v>28</v>
      </c>
      <c r="B31" s="2" t="s">
        <v>31</v>
      </c>
      <c r="C31" s="13">
        <v>11</v>
      </c>
      <c r="D31" s="21">
        <v>2</v>
      </c>
      <c r="E31" s="13">
        <f t="shared" si="3"/>
        <v>9</v>
      </c>
      <c r="F31" s="34">
        <f t="shared" si="4"/>
        <v>1.2114</v>
      </c>
      <c r="G31" s="15">
        <v>1</v>
      </c>
      <c r="H31" s="25"/>
    </row>
    <row r="32" spans="1:8" ht="28">
      <c r="A32" s="3">
        <v>29</v>
      </c>
      <c r="B32" s="2" t="s">
        <v>30</v>
      </c>
      <c r="C32" s="13">
        <v>8</v>
      </c>
      <c r="D32" s="21">
        <v>1</v>
      </c>
      <c r="E32" s="13">
        <f t="shared" si="3"/>
        <v>7</v>
      </c>
      <c r="F32" s="34">
        <f t="shared" si="4"/>
        <v>0.94219999999999993</v>
      </c>
      <c r="G32" s="15">
        <v>1</v>
      </c>
      <c r="H32" s="25"/>
    </row>
    <row r="33" spans="1:8" ht="28">
      <c r="A33" s="3">
        <v>30</v>
      </c>
      <c r="B33" s="2" t="s">
        <v>38</v>
      </c>
      <c r="C33" s="13">
        <v>11</v>
      </c>
      <c r="D33" s="21">
        <v>1</v>
      </c>
      <c r="E33" s="13">
        <f t="shared" si="3"/>
        <v>10</v>
      </c>
      <c r="F33" s="34">
        <f t="shared" si="4"/>
        <v>1.3460000000000001</v>
      </c>
      <c r="G33" s="15">
        <v>1</v>
      </c>
      <c r="H33" s="25"/>
    </row>
    <row r="34" spans="1:8" s="5" customFormat="1" ht="20.5" customHeight="1">
      <c r="A34" s="42" t="s">
        <v>5</v>
      </c>
      <c r="B34" s="43"/>
      <c r="C34" s="4">
        <f>SUM(C23:C33)</f>
        <v>176</v>
      </c>
      <c r="D34" s="20">
        <f t="shared" ref="D34:F34" si="5">SUM(D23:D33)</f>
        <v>19</v>
      </c>
      <c r="E34" s="4">
        <f t="shared" si="5"/>
        <v>157</v>
      </c>
      <c r="F34" s="32">
        <f t="shared" si="5"/>
        <v>21.132200000000001</v>
      </c>
      <c r="G34" s="4">
        <f>SUM(G23:G33)</f>
        <v>21</v>
      </c>
      <c r="H34" s="32">
        <f>G34-F34</f>
        <v>-0.13220000000000098</v>
      </c>
    </row>
    <row r="35" spans="1:8" ht="30" customHeight="1">
      <c r="A35" s="27">
        <v>31</v>
      </c>
      <c r="B35" s="28" t="s">
        <v>6</v>
      </c>
      <c r="C35" s="13">
        <v>21</v>
      </c>
      <c r="D35" s="19">
        <f>4+2</f>
        <v>6</v>
      </c>
      <c r="E35" s="13">
        <f>C35-D35</f>
        <v>15</v>
      </c>
      <c r="F35" s="44">
        <f>E60*0.1346</f>
        <v>32.842399999999998</v>
      </c>
      <c r="G35" s="47">
        <v>33</v>
      </c>
      <c r="H35" s="25"/>
    </row>
    <row r="36" spans="1:8" ht="20" customHeight="1">
      <c r="A36" s="27">
        <v>32</v>
      </c>
      <c r="B36" s="28" t="s">
        <v>61</v>
      </c>
      <c r="C36" s="13">
        <f>8+1</f>
        <v>9</v>
      </c>
      <c r="D36" s="19">
        <v>3</v>
      </c>
      <c r="E36" s="13">
        <f t="shared" ref="E36:E59" si="6">C36-D36</f>
        <v>6</v>
      </c>
      <c r="F36" s="45"/>
      <c r="G36" s="48"/>
      <c r="H36" s="25"/>
    </row>
    <row r="37" spans="1:8" ht="20" customHeight="1">
      <c r="A37" s="27">
        <v>33</v>
      </c>
      <c r="B37" s="28" t="s">
        <v>37</v>
      </c>
      <c r="C37" s="13">
        <v>3</v>
      </c>
      <c r="D37" s="21">
        <v>2</v>
      </c>
      <c r="E37" s="13">
        <f t="shared" si="6"/>
        <v>1</v>
      </c>
      <c r="F37" s="45"/>
      <c r="G37" s="48"/>
      <c r="H37" s="25"/>
    </row>
    <row r="38" spans="1:8" ht="20" customHeight="1">
      <c r="A38" s="27">
        <v>34</v>
      </c>
      <c r="B38" s="28" t="s">
        <v>7</v>
      </c>
      <c r="C38" s="13">
        <v>8</v>
      </c>
      <c r="D38" s="19">
        <v>2</v>
      </c>
      <c r="E38" s="13">
        <f t="shared" si="6"/>
        <v>6</v>
      </c>
      <c r="F38" s="45"/>
      <c r="G38" s="48"/>
      <c r="H38" s="25"/>
    </row>
    <row r="39" spans="1:8" ht="20" customHeight="1">
      <c r="A39" s="27">
        <v>35</v>
      </c>
      <c r="B39" s="28" t="s">
        <v>8</v>
      </c>
      <c r="C39" s="13">
        <v>7</v>
      </c>
      <c r="D39" s="19">
        <v>3</v>
      </c>
      <c r="E39" s="13">
        <f t="shared" si="6"/>
        <v>4</v>
      </c>
      <c r="F39" s="45"/>
      <c r="G39" s="48"/>
      <c r="H39" s="25"/>
    </row>
    <row r="40" spans="1:8" ht="20" customHeight="1">
      <c r="A40" s="27">
        <v>36</v>
      </c>
      <c r="B40" s="28" t="s">
        <v>9</v>
      </c>
      <c r="C40" s="13">
        <v>6</v>
      </c>
      <c r="D40" s="19">
        <v>2</v>
      </c>
      <c r="E40" s="13">
        <f t="shared" si="6"/>
        <v>4</v>
      </c>
      <c r="F40" s="45"/>
      <c r="G40" s="48"/>
      <c r="H40" s="25"/>
    </row>
    <row r="41" spans="1:8" ht="27" customHeight="1">
      <c r="A41" s="27">
        <v>37</v>
      </c>
      <c r="B41" s="28" t="s">
        <v>65</v>
      </c>
      <c r="C41" s="13">
        <v>37</v>
      </c>
      <c r="D41" s="19">
        <v>5</v>
      </c>
      <c r="E41" s="13">
        <f t="shared" si="6"/>
        <v>32</v>
      </c>
      <c r="F41" s="45"/>
      <c r="G41" s="48"/>
      <c r="H41" s="25"/>
    </row>
    <row r="42" spans="1:8" ht="32" customHeight="1">
      <c r="A42" s="27">
        <v>38</v>
      </c>
      <c r="B42" s="28" t="s">
        <v>64</v>
      </c>
      <c r="C42" s="13">
        <v>12</v>
      </c>
      <c r="D42" s="19">
        <v>5</v>
      </c>
      <c r="E42" s="13">
        <f t="shared" si="6"/>
        <v>7</v>
      </c>
      <c r="F42" s="45"/>
      <c r="G42" s="48"/>
      <c r="H42" s="25"/>
    </row>
    <row r="43" spans="1:8" ht="32.5" customHeight="1">
      <c r="A43" s="27">
        <v>39</v>
      </c>
      <c r="B43" s="28" t="s">
        <v>10</v>
      </c>
      <c r="C43" s="13">
        <f>5+3</f>
        <v>8</v>
      </c>
      <c r="D43" s="19">
        <f>2+2</f>
        <v>4</v>
      </c>
      <c r="E43" s="13">
        <f t="shared" si="6"/>
        <v>4</v>
      </c>
      <c r="F43" s="45"/>
      <c r="G43" s="48"/>
      <c r="H43" s="25"/>
    </row>
    <row r="44" spans="1:8" ht="29" customHeight="1">
      <c r="A44" s="27">
        <v>40</v>
      </c>
      <c r="B44" s="28" t="s">
        <v>71</v>
      </c>
      <c r="C44" s="13">
        <v>21</v>
      </c>
      <c r="D44" s="19">
        <v>4</v>
      </c>
      <c r="E44" s="13">
        <f t="shared" si="6"/>
        <v>17</v>
      </c>
      <c r="F44" s="45"/>
      <c r="G44" s="48"/>
      <c r="H44" s="25"/>
    </row>
    <row r="45" spans="1:8" ht="20" customHeight="1">
      <c r="A45" s="27">
        <v>41</v>
      </c>
      <c r="B45" s="28" t="s">
        <v>66</v>
      </c>
      <c r="C45" s="13">
        <v>14</v>
      </c>
      <c r="D45" s="19">
        <v>4</v>
      </c>
      <c r="E45" s="13">
        <f t="shared" si="6"/>
        <v>10</v>
      </c>
      <c r="F45" s="45"/>
      <c r="G45" s="48"/>
      <c r="H45" s="25"/>
    </row>
    <row r="46" spans="1:8" ht="20" customHeight="1">
      <c r="A46" s="27">
        <v>42</v>
      </c>
      <c r="B46" s="28" t="s">
        <v>11</v>
      </c>
      <c r="C46" s="13">
        <v>20</v>
      </c>
      <c r="D46" s="19">
        <v>3</v>
      </c>
      <c r="E46" s="13">
        <f t="shared" si="6"/>
        <v>17</v>
      </c>
      <c r="F46" s="45"/>
      <c r="G46" s="48"/>
      <c r="H46" s="26">
        <f>G35-F35</f>
        <v>0.15760000000000218</v>
      </c>
    </row>
    <row r="47" spans="1:8" ht="20" customHeight="1">
      <c r="A47" s="27">
        <v>43</v>
      </c>
      <c r="B47" s="28" t="s">
        <v>72</v>
      </c>
      <c r="C47" s="13">
        <v>10</v>
      </c>
      <c r="D47" s="19">
        <v>3</v>
      </c>
      <c r="E47" s="13">
        <f t="shared" si="6"/>
        <v>7</v>
      </c>
      <c r="F47" s="45"/>
      <c r="G47" s="48"/>
      <c r="H47" s="25"/>
    </row>
    <row r="48" spans="1:8" ht="20" customHeight="1">
      <c r="A48" s="27">
        <v>44</v>
      </c>
      <c r="B48" s="28" t="s">
        <v>73</v>
      </c>
      <c r="C48" s="33">
        <v>4</v>
      </c>
      <c r="D48" s="19">
        <v>2</v>
      </c>
      <c r="E48" s="33">
        <f t="shared" si="6"/>
        <v>2</v>
      </c>
      <c r="F48" s="45"/>
      <c r="G48" s="48"/>
      <c r="H48" s="33"/>
    </row>
    <row r="49" spans="1:8" ht="20" customHeight="1">
      <c r="A49" s="27">
        <v>45</v>
      </c>
      <c r="B49" s="28" t="s">
        <v>12</v>
      </c>
      <c r="C49" s="13">
        <v>31</v>
      </c>
      <c r="D49" s="19">
        <v>3</v>
      </c>
      <c r="E49" s="13">
        <f t="shared" si="6"/>
        <v>28</v>
      </c>
      <c r="F49" s="45"/>
      <c r="G49" s="48"/>
      <c r="H49" s="25"/>
    </row>
    <row r="50" spans="1:8" ht="20" customHeight="1">
      <c r="A50" s="27">
        <v>46</v>
      </c>
      <c r="B50" s="28" t="s">
        <v>74</v>
      </c>
      <c r="C50" s="13">
        <v>14</v>
      </c>
      <c r="D50" s="19">
        <v>5</v>
      </c>
      <c r="E50" s="13">
        <f t="shared" si="6"/>
        <v>9</v>
      </c>
      <c r="F50" s="45"/>
      <c r="G50" s="48"/>
      <c r="H50" s="25"/>
    </row>
    <row r="51" spans="1:8" ht="20" customHeight="1">
      <c r="A51" s="27">
        <v>47</v>
      </c>
      <c r="B51" s="28" t="s">
        <v>75</v>
      </c>
      <c r="C51" s="13">
        <v>7</v>
      </c>
      <c r="D51" s="19">
        <v>2</v>
      </c>
      <c r="E51" s="13">
        <f t="shared" si="6"/>
        <v>5</v>
      </c>
      <c r="F51" s="45"/>
      <c r="G51" s="48"/>
      <c r="H51" s="25"/>
    </row>
    <row r="52" spans="1:8" ht="20" customHeight="1">
      <c r="A52" s="27">
        <v>48</v>
      </c>
      <c r="B52" s="28" t="s">
        <v>13</v>
      </c>
      <c r="C52" s="13">
        <v>9</v>
      </c>
      <c r="D52" s="19">
        <v>2</v>
      </c>
      <c r="E52" s="13">
        <f t="shared" si="6"/>
        <v>7</v>
      </c>
      <c r="F52" s="45"/>
      <c r="G52" s="48"/>
      <c r="H52" s="25"/>
    </row>
    <row r="53" spans="1:8" ht="20" customHeight="1">
      <c r="A53" s="27">
        <v>49</v>
      </c>
      <c r="B53" s="28" t="s">
        <v>14</v>
      </c>
      <c r="C53" s="13">
        <v>14</v>
      </c>
      <c r="D53" s="19">
        <v>3</v>
      </c>
      <c r="E53" s="13">
        <f t="shared" si="6"/>
        <v>11</v>
      </c>
      <c r="F53" s="45"/>
      <c r="G53" s="48"/>
      <c r="H53" s="25"/>
    </row>
    <row r="54" spans="1:8" ht="20" customHeight="1">
      <c r="A54" s="27">
        <v>50</v>
      </c>
      <c r="B54" s="28" t="s">
        <v>15</v>
      </c>
      <c r="C54" s="13">
        <v>21</v>
      </c>
      <c r="D54" s="19">
        <v>3</v>
      </c>
      <c r="E54" s="13">
        <f t="shared" si="6"/>
        <v>18</v>
      </c>
      <c r="F54" s="45"/>
      <c r="G54" s="48"/>
      <c r="H54" s="25"/>
    </row>
    <row r="55" spans="1:8" ht="20" customHeight="1">
      <c r="A55" s="27">
        <v>51</v>
      </c>
      <c r="B55" s="28" t="s">
        <v>16</v>
      </c>
      <c r="C55" s="13">
        <v>6</v>
      </c>
      <c r="D55" s="19">
        <v>2</v>
      </c>
      <c r="E55" s="13">
        <f t="shared" si="6"/>
        <v>4</v>
      </c>
      <c r="F55" s="45"/>
      <c r="G55" s="48"/>
      <c r="H55" s="25"/>
    </row>
    <row r="56" spans="1:8" ht="20" customHeight="1">
      <c r="A56" s="27">
        <v>52</v>
      </c>
      <c r="B56" s="28" t="s">
        <v>17</v>
      </c>
      <c r="C56" s="13">
        <v>5</v>
      </c>
      <c r="D56" s="19">
        <v>1</v>
      </c>
      <c r="E56" s="13">
        <f t="shared" si="6"/>
        <v>4</v>
      </c>
      <c r="F56" s="45"/>
      <c r="G56" s="48"/>
      <c r="H56" s="25"/>
    </row>
    <row r="57" spans="1:8" ht="20" customHeight="1">
      <c r="A57" s="27">
        <v>53</v>
      </c>
      <c r="B57" s="28" t="s">
        <v>18</v>
      </c>
      <c r="C57" s="13">
        <v>13</v>
      </c>
      <c r="D57" s="19">
        <v>2</v>
      </c>
      <c r="E57" s="13">
        <f t="shared" si="6"/>
        <v>11</v>
      </c>
      <c r="F57" s="45"/>
      <c r="G57" s="48"/>
      <c r="H57" s="25"/>
    </row>
    <row r="58" spans="1:8" ht="20" customHeight="1">
      <c r="A58" s="27">
        <v>54</v>
      </c>
      <c r="B58" s="28" t="s">
        <v>67</v>
      </c>
      <c r="C58" s="13">
        <v>13</v>
      </c>
      <c r="D58" s="19">
        <v>2</v>
      </c>
      <c r="E58" s="13">
        <f t="shared" si="6"/>
        <v>11</v>
      </c>
      <c r="F58" s="45"/>
      <c r="G58" s="48"/>
      <c r="H58" s="25"/>
    </row>
    <row r="59" spans="1:8" ht="20" customHeight="1">
      <c r="A59" s="27">
        <v>55</v>
      </c>
      <c r="B59" s="28" t="s">
        <v>68</v>
      </c>
      <c r="C59" s="13">
        <f>6-1</f>
        <v>5</v>
      </c>
      <c r="D59" s="19">
        <v>1</v>
      </c>
      <c r="E59" s="13">
        <f t="shared" si="6"/>
        <v>4</v>
      </c>
      <c r="F59" s="45"/>
      <c r="G59" s="48"/>
      <c r="H59" s="25"/>
    </row>
    <row r="60" spans="1:8" s="10" customFormat="1" ht="20" customHeight="1">
      <c r="A60" s="50" t="s">
        <v>19</v>
      </c>
      <c r="B60" s="51"/>
      <c r="C60" s="9">
        <f>SUM(C35:C59)</f>
        <v>318</v>
      </c>
      <c r="D60" s="21">
        <f>SUM(D35:D59)</f>
        <v>74</v>
      </c>
      <c r="E60" s="9">
        <f>SUM(E35:E59)</f>
        <v>244</v>
      </c>
      <c r="F60" s="46"/>
      <c r="G60" s="49"/>
      <c r="H60" s="9"/>
    </row>
    <row r="61" spans="1:8" ht="20" customHeight="1">
      <c r="A61" s="27">
        <v>56</v>
      </c>
      <c r="B61" s="29" t="s">
        <v>20</v>
      </c>
      <c r="C61" s="13">
        <v>11</v>
      </c>
      <c r="D61" s="19">
        <v>3</v>
      </c>
      <c r="E61" s="13">
        <f>C61-D61</f>
        <v>8</v>
      </c>
      <c r="F61" s="16">
        <f>E61*0.1346</f>
        <v>1.0768</v>
      </c>
      <c r="G61" s="15">
        <v>1</v>
      </c>
      <c r="H61" s="25"/>
    </row>
    <row r="62" spans="1:8" ht="20" customHeight="1">
      <c r="A62" s="27">
        <v>57</v>
      </c>
      <c r="B62" s="28" t="s">
        <v>21</v>
      </c>
      <c r="C62" s="13">
        <f>25+7</f>
        <v>32</v>
      </c>
      <c r="D62" s="19">
        <v>4</v>
      </c>
      <c r="E62" s="13">
        <f t="shared" ref="E62:E66" si="7">C62-D62</f>
        <v>28</v>
      </c>
      <c r="F62" s="34">
        <f t="shared" ref="F62:F66" si="8">E62*0.1346</f>
        <v>3.7687999999999997</v>
      </c>
      <c r="G62" s="15">
        <v>4</v>
      </c>
      <c r="H62" s="25"/>
    </row>
    <row r="63" spans="1:8" ht="20" customHeight="1">
      <c r="A63" s="27">
        <v>58</v>
      </c>
      <c r="B63" s="28" t="s">
        <v>22</v>
      </c>
      <c r="C63" s="13">
        <v>70</v>
      </c>
      <c r="D63" s="19">
        <v>4</v>
      </c>
      <c r="E63" s="13">
        <f t="shared" si="7"/>
        <v>66</v>
      </c>
      <c r="F63" s="34">
        <f t="shared" si="8"/>
        <v>8.8835999999999995</v>
      </c>
      <c r="G63" s="15">
        <v>9</v>
      </c>
      <c r="H63" s="25"/>
    </row>
    <row r="64" spans="1:8" ht="20" customHeight="1">
      <c r="A64" s="27">
        <v>59</v>
      </c>
      <c r="B64" s="28" t="s">
        <v>23</v>
      </c>
      <c r="C64" s="13">
        <v>12</v>
      </c>
      <c r="D64" s="19">
        <v>2</v>
      </c>
      <c r="E64" s="13">
        <f t="shared" si="7"/>
        <v>10</v>
      </c>
      <c r="F64" s="34">
        <f t="shared" si="8"/>
        <v>1.3460000000000001</v>
      </c>
      <c r="G64" s="15">
        <v>1</v>
      </c>
      <c r="H64" s="25"/>
    </row>
    <row r="65" spans="1:10 16380:16380" ht="20" customHeight="1">
      <c r="A65" s="27">
        <v>60</v>
      </c>
      <c r="B65" s="28" t="s">
        <v>60</v>
      </c>
      <c r="C65" s="13">
        <v>114</v>
      </c>
      <c r="D65" s="19">
        <v>5</v>
      </c>
      <c r="E65" s="13">
        <f t="shared" si="7"/>
        <v>109</v>
      </c>
      <c r="F65" s="34">
        <f t="shared" si="8"/>
        <v>14.6714</v>
      </c>
      <c r="G65" s="15">
        <v>15</v>
      </c>
      <c r="H65" s="25"/>
    </row>
    <row r="66" spans="1:10 16380:16380" ht="20" customHeight="1">
      <c r="A66" s="27">
        <v>61</v>
      </c>
      <c r="B66" s="28" t="s">
        <v>24</v>
      </c>
      <c r="C66" s="13">
        <v>16</v>
      </c>
      <c r="D66" s="19">
        <v>1</v>
      </c>
      <c r="E66" s="13">
        <f t="shared" si="7"/>
        <v>15</v>
      </c>
      <c r="F66" s="34">
        <f t="shared" si="8"/>
        <v>2.0190000000000001</v>
      </c>
      <c r="G66" s="8">
        <v>2</v>
      </c>
      <c r="H66" s="25"/>
    </row>
    <row r="67" spans="1:10 16380:16380" s="7" customFormat="1" ht="20" customHeight="1">
      <c r="A67" s="36" t="s">
        <v>25</v>
      </c>
      <c r="B67" s="37"/>
      <c r="C67" s="6">
        <f>SUM(C60:C66)</f>
        <v>573</v>
      </c>
      <c r="D67" s="22">
        <f>SUM(D60:D66)</f>
        <v>93</v>
      </c>
      <c r="E67" s="6">
        <f>SUM(E31:E66)</f>
        <v>907</v>
      </c>
      <c r="F67" s="31">
        <f>SUM(F35:F66)</f>
        <v>64.60799999999999</v>
      </c>
      <c r="G67" s="6">
        <f>SUM(G35:G66)</f>
        <v>65</v>
      </c>
      <c r="H67" s="32">
        <f>G67-F67</f>
        <v>0.39200000000001012</v>
      </c>
      <c r="XEZ67" s="7">
        <f>SUM(A67:XEY67)</f>
        <v>1703</v>
      </c>
    </row>
    <row r="68" spans="1:10 16380:16380" ht="20" customHeight="1">
      <c r="A68" s="3">
        <v>62</v>
      </c>
      <c r="B68" s="28" t="s">
        <v>26</v>
      </c>
      <c r="C68" s="13"/>
      <c r="D68" s="21">
        <f>D22+D34+D67</f>
        <v>225</v>
      </c>
      <c r="E68" s="13"/>
      <c r="F68" s="24">
        <f>D68*0.1346</f>
        <v>30.285</v>
      </c>
      <c r="G68" s="15">
        <v>30</v>
      </c>
      <c r="H68" s="35">
        <f>G68-F68</f>
        <v>-0.28500000000000014</v>
      </c>
    </row>
    <row r="69" spans="1:10 16380:16380" ht="20" customHeight="1">
      <c r="A69" s="3">
        <v>63</v>
      </c>
      <c r="B69" s="28" t="s">
        <v>27</v>
      </c>
      <c r="C69" s="13"/>
      <c r="D69" s="21"/>
      <c r="E69" s="13"/>
      <c r="F69" s="8">
        <v>39</v>
      </c>
      <c r="G69" s="15">
        <v>39</v>
      </c>
      <c r="H69" s="25">
        <v>0</v>
      </c>
      <c r="J69" s="30"/>
    </row>
    <row r="70" spans="1:10 16380:16380" ht="20" customHeight="1">
      <c r="A70" s="38" t="s">
        <v>28</v>
      </c>
      <c r="B70" s="39"/>
      <c r="C70" s="13">
        <f>C22+C34+C67</f>
        <v>2541</v>
      </c>
      <c r="D70" s="21"/>
      <c r="E70" s="13"/>
      <c r="F70" s="8">
        <f>C70*0.15</f>
        <v>381.15</v>
      </c>
      <c r="G70" s="8">
        <f>G22+G34+G67+G68+G69</f>
        <v>381</v>
      </c>
      <c r="H70" s="25">
        <f>H22+H34+H67+H68</f>
        <v>-1.8600000000027705E-2</v>
      </c>
    </row>
    <row r="71" spans="1:10 16380:16380" ht="50" customHeight="1">
      <c r="A71" s="40" t="s">
        <v>76</v>
      </c>
      <c r="B71" s="40"/>
      <c r="C71" s="40"/>
      <c r="D71" s="40"/>
      <c r="E71" s="40"/>
      <c r="F71" s="40"/>
      <c r="G71" s="40"/>
      <c r="H71" s="40"/>
    </row>
  </sheetData>
  <mergeCells count="9">
    <mergeCell ref="A67:B67"/>
    <mergeCell ref="A70:B70"/>
    <mergeCell ref="A71:H71"/>
    <mergeCell ref="A1:H1"/>
    <mergeCell ref="A22:B22"/>
    <mergeCell ref="A34:B34"/>
    <mergeCell ref="F35:F60"/>
    <mergeCell ref="G35:G60"/>
    <mergeCell ref="A60:B60"/>
  </mergeCells>
  <phoneticPr fontId="4" type="noConversion"/>
  <pageMargins left="0.62" right="0.37" top="0.27" bottom="0.33" header="0.3" footer="0.3"/>
  <pageSetup paperSize="9" orientation="portrait" verticalDpi="0" r:id="rId1"/>
  <ignoredErrors>
    <ignoredError sqref="E60 E22:F22" formula="1"/>
    <ignoredError sqref="G6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核算终表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皮波</dc:creator>
  <cp:lastModifiedBy>皮波</cp:lastModifiedBy>
  <cp:lastPrinted>2019-12-04T09:36:26Z</cp:lastPrinted>
  <dcterms:created xsi:type="dcterms:W3CDTF">2019-11-29T08:46:50Z</dcterms:created>
  <dcterms:modified xsi:type="dcterms:W3CDTF">2019-12-05T03:14:31Z</dcterms:modified>
</cp:coreProperties>
</file>